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8800" windowHeight="12225" tabRatio="749" activeTab="4"/>
  </bookViews>
  <sheets>
    <sheet name="Прил.1" sheetId="12" r:id="rId1"/>
    <sheet name="Прил.2" sheetId="8" r:id="rId2"/>
    <sheet name="Прил.3" sheetId="9" r:id="rId3"/>
    <sheet name="Прил.4" sheetId="31" r:id="rId4"/>
    <sheet name="Прил.5" sheetId="32" r:id="rId5"/>
  </sheets>
  <externalReferences>
    <externalReference r:id="rId6"/>
    <externalReference r:id="rId7"/>
  </externalReferences>
  <definedNames>
    <definedName name="TABLE" localSheetId="1">Прил.2!#REF!</definedName>
    <definedName name="TABLE" localSheetId="2">Прил.3!#REF!</definedName>
    <definedName name="TABLE" localSheetId="3">Прил.4!#REF!</definedName>
    <definedName name="TABLE" localSheetId="4">Прил.5!#REF!</definedName>
    <definedName name="TABLE_2" localSheetId="1">Прил.2!#REF!</definedName>
    <definedName name="TABLE_2" localSheetId="2">Прил.3!#REF!</definedName>
    <definedName name="TABLE_2" localSheetId="3">Прил.4!#REF!</definedName>
    <definedName name="TABLE_2" localSheetId="4">Прил.5!#REF!</definedName>
    <definedName name="_xlnm.Print_Titles" localSheetId="3">Прил.4!$12:$13</definedName>
    <definedName name="_xlnm.Print_Area" localSheetId="1">Прил.2!$A$1:$CX$15</definedName>
    <definedName name="_xlnm.Print_Area" localSheetId="2">Прил.3!$A$1:$CX$20</definedName>
    <definedName name="_xlnm.Print_Area" localSheetId="3">Прил.4!$A$1:$CX$28</definedName>
    <definedName name="_xlnm.Print_Area" localSheetId="4">Прил.5!$A$1:$CX$29</definedName>
  </definedNames>
  <calcPr calcId="125725"/>
  <fileRecoveryPr repairLoad="1"/>
</workbook>
</file>

<file path=xl/calcChain.xml><?xml version="1.0" encoding="utf-8"?>
<calcChain xmlns="http://schemas.openxmlformats.org/spreadsheetml/2006/main">
  <c r="BX19" i="31"/>
  <c r="CG23"/>
  <c r="CG20"/>
  <c r="BX17"/>
  <c r="BX16"/>
  <c r="BX14"/>
  <c r="BT14" i="8" l="1"/>
  <c r="AN14"/>
  <c r="CB15" i="9"/>
  <c r="BE15"/>
  <c r="AH15"/>
  <c r="CB14"/>
  <c r="BE14"/>
  <c r="AH14"/>
  <c r="CB18"/>
  <c r="BE18"/>
  <c r="AH18"/>
  <c r="DA14" i="32" l="1"/>
  <c r="DB14"/>
  <c r="DA17"/>
  <c r="DB17"/>
  <c r="DA20"/>
  <c r="DB20"/>
  <c r="DA23"/>
  <c r="DB23"/>
  <c r="DC14" i="31"/>
  <c r="DD14"/>
  <c r="DE14"/>
  <c r="DF14"/>
  <c r="DG14"/>
  <c r="DH14"/>
  <c r="DI14"/>
  <c r="DJ14"/>
  <c r="DC17"/>
  <c r="DD17"/>
  <c r="DE17"/>
  <c r="DC20"/>
  <c r="DD20"/>
  <c r="DE20"/>
  <c r="DB23"/>
  <c r="DC23"/>
  <c r="DD23"/>
  <c r="DE23"/>
  <c r="AH13" i="9"/>
  <c r="BE13"/>
  <c r="CB13"/>
  <c r="CZ14"/>
  <c r="DA14"/>
  <c r="DB14"/>
  <c r="DC14"/>
  <c r="DF14" s="1"/>
  <c r="DD14"/>
  <c r="DE14"/>
  <c r="DH14" s="1"/>
  <c r="DG14"/>
  <c r="CZ15"/>
  <c r="DA15"/>
  <c r="DB15"/>
  <c r="DC15"/>
  <c r="DD15"/>
  <c r="DG15" s="1"/>
  <c r="DE15"/>
  <c r="DF15"/>
  <c r="DH15"/>
  <c r="AH17"/>
  <c r="BE17"/>
  <c r="CB17"/>
  <c r="CZ18"/>
  <c r="DA18"/>
  <c r="DB18"/>
  <c r="DC18"/>
  <c r="DD18"/>
  <c r="DG18" s="1"/>
  <c r="DE18"/>
  <c r="DF18"/>
  <c r="DH18"/>
  <c r="CZ19"/>
  <c r="DA19"/>
  <c r="DB19"/>
  <c r="DC19"/>
  <c r="DF19" s="1"/>
  <c r="DD19"/>
  <c r="DE19"/>
  <c r="DH19" s="1"/>
  <c r="DG19"/>
  <c r="DC20"/>
  <c r="DF20" s="1"/>
  <c r="DD20"/>
  <c r="DE20"/>
  <c r="DH20" s="1"/>
  <c r="DG20"/>
  <c r="DE13" i="8"/>
  <c r="DF13"/>
  <c r="DG13"/>
  <c r="DH13"/>
  <c r="DI13"/>
  <c r="DJ13"/>
  <c r="DE14"/>
  <c r="DF14"/>
  <c r="DG14"/>
  <c r="DH14"/>
  <c r="DI14"/>
  <c r="DJ14"/>
  <c r="DE15"/>
  <c r="DF15"/>
  <c r="DG15"/>
  <c r="DH15"/>
  <c r="DI15"/>
  <c r="DJ15"/>
  <c r="A5" i="12"/>
</calcChain>
</file>

<file path=xl/sharedStrings.xml><?xml version="1.0" encoding="utf-8"?>
<sst xmlns="http://schemas.openxmlformats.org/spreadsheetml/2006/main" count="151" uniqueCount="77">
  <si>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</si>
  <si>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</si>
  <si>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</si>
  <si>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(в ред. Постановления Правительства РФ</t>
  </si>
  <si>
    <t>Приложение № 4</t>
  </si>
  <si>
    <t>1.</t>
  </si>
  <si>
    <t>2.</t>
  </si>
  <si>
    <t>3.</t>
  </si>
  <si>
    <t>4.</t>
  </si>
  <si>
    <t>Приложение № 5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</si>
  <si>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</si>
  <si>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</si>
  <si>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</si>
  <si>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</si>
  <si>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</si>
  <si>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</si>
  <si>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</si>
  <si>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</si>
  <si>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</si>
  <si>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</si>
  <si>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</si>
  <si>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</si>
  <si>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</si>
  <si>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</si>
  <si>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</si>
  <si>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</si>
  <si>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</si>
  <si>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</si>
  <si>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</si>
  <si>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</si>
  <si>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</si>
  <si>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</si>
  <si>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</si>
  <si>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</si>
  <si>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</si>
  <si>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</si>
  <si>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</si>
  <si>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</si>
  <si>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</si>
  <si>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</si>
  <si>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</si>
  <si>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</si>
  <si>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</si>
  <si>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Приложение № 2</t>
  </si>
  <si>
    <t>город</t>
  </si>
  <si>
    <t>село</t>
  </si>
  <si>
    <t>От 670 кВт - всего</t>
  </si>
  <si>
    <t>ИНФОРМАЦИЯ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</si>
  <si>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</si>
  <si>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</si>
  <si>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от 21.01.2004 № 24 (ред. от 02.03.2021))</t>
  </si>
  <si>
    <t>Фактические расходы</t>
  </si>
  <si>
    <t>Объем мощности</t>
  </si>
  <si>
    <t>Расходы на строительство</t>
  </si>
  <si>
    <t>Длина линий</t>
  </si>
  <si>
    <t>проверка</t>
  </si>
  <si>
    <r>
      <t xml:space="preserve">об осуществлении технологического присоединения по договорам, заключенным за текущий год 
</t>
    </r>
    <r>
      <rPr>
        <b/>
        <sz val="10"/>
        <rFont val="Times New Roman"/>
        <family val="1"/>
        <charset val="204"/>
      </rPr>
      <t>(данные за 9 месяцев 2021 года, с учетом временного ТП)</t>
    </r>
  </si>
  <si>
    <r>
      <t xml:space="preserve">о поданных заявках на технологическое присоединение 
за текущий год 
</t>
    </r>
    <r>
      <rPr>
        <b/>
        <sz val="10"/>
        <rFont val="Times New Roman"/>
        <family val="1"/>
        <charset val="204"/>
      </rPr>
      <t>(данные за 9 месяцев 2021 года, с учетом временного ТП)</t>
    </r>
  </si>
  <si>
    <t>о расходах на технологическое присоединение</t>
  </si>
  <si>
    <t>за 2018-2020 годы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</si>
  <si>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</si>
  <si>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</si>
  <si>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</si>
  <si>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</si>
  <si>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</si>
  <si>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</si>
  <si>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</si>
  <si>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</si>
  <si>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</si>
  <si>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</si>
  <si>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А.В. Болдырев</t>
  </si>
  <si>
    <t>70-33-41</t>
  </si>
  <si>
    <t>ООО "ОРЭС-Карелия"</t>
  </si>
  <si>
    <t>г. Петрозаводск, ул. Кирова, д. 49А, 3 этаж</t>
  </si>
  <si>
    <t>Общество с ограниченной ответственностью «Объединенные региональные электрические сети Карелии»</t>
  </si>
  <si>
    <t>8-800-201-05-14</t>
  </si>
  <si>
    <t>info@ores.karelia.pro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</si>
</sst>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9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3" fillId="0" borderId="1" xfId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8" fillId="0" borderId="9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11" xfId="0" applyNumberFormat="1" applyFont="1" applyFill="1" applyBorder="1" applyAlignment="1">
      <alignment horizontal="left" vertical="top" wrapText="1" indent="1"/>
    </xf>
    <xf numFmtId="4" fontId="8" fillId="0" borderId="0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 indent="1"/>
    </xf>
    <xf numFmtId="49" fontId="8" fillId="0" borderId="8" xfId="0" applyNumberFormat="1" applyFont="1" applyFill="1" applyBorder="1" applyAlignment="1">
      <alignment horizontal="left" vertical="top" wrapText="1" indent="1"/>
    </xf>
    <xf numFmtId="4" fontId="8" fillId="0" borderId="9" xfId="0" applyNumberFormat="1" applyFont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4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1" fontId="8" fillId="0" borderId="15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9" xfId="0" applyFont="1" applyFill="1" applyBorder="1" applyAlignment="1">
      <alignment horizontal="left" vertical="top" wrapText="1" indent="1"/>
    </xf>
    <xf numFmtId="0" fontId="8" fillId="0" borderId="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 inden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" fontId="8" fillId="0" borderId="7" xfId="0" applyNumberFormat="1" applyFont="1" applyFill="1" applyBorder="1" applyAlignment="1">
      <alignment horizontal="center" vertical="top"/>
    </xf>
    <xf numFmtId="4" fontId="8" fillId="0" borderId="8" xfId="0" applyNumberFormat="1" applyFont="1" applyFill="1" applyBorder="1" applyAlignment="1">
      <alignment horizontal="center" vertical="top"/>
    </xf>
  </cellXfs>
  <cellStyles count="7">
    <cellStyle name="Гиперссылка" xfId="1" builtinId="8"/>
    <cellStyle name="Обычный" xfId="0" builtinId="0"/>
    <cellStyle name="Обычный 10" xfId="2"/>
    <cellStyle name="Обычный 2" xfId="3"/>
    <cellStyle name="Обычный 2 2" xfId="4"/>
    <cellStyle name="Процентный 2" xfId="5"/>
    <cellStyle name="Финансовый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muromtseva/Downloads/2021-11-01%20&#1092;&#1086;&#1088;&#1084;&#1099;%20&#1076;&#1083;&#1103;%20&#1088;&#1072;&#1089;&#1095;&#1077;&#1090;&#1072;%20&#1087;&#1083;&#1072;&#1090;&#1099;%20&#1079;&#1072;%20&#1058;&#1055;%20&#1085;&#1072;%202022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01906/Desktop/Basalaeva/&#1054;&#1090;%20&#1086;&#1090;&#1076;&#1077;&#1083;&#1086;&#1074;%20&#1080;%20&#1089;&#1083;&#1091;&#1078;&#1073;/&#1054;&#1058;&#1055;/2017-10-20%20&#1076;&#1083;&#1103;%20&#1088;&#1072;&#1089;&#1082;&#1088;&#1099;&#1090;&#1080;&#1103;%20&#1080;&#1085;&#1092;&#1086;&#1088;&#1084;&#1072;&#1094;&#1080;&#1080;%20&#1085;&#1072;%20&#1089;&#1072;&#1081;&#109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г.)"/>
      <sheetName val="1.1. (о.)"/>
      <sheetName val="2"/>
      <sheetName val="2.1."/>
      <sheetName val="3 "/>
      <sheetName val="4 (г.)"/>
      <sheetName val="4.1 (о.)"/>
      <sheetName val="5 (г. до 15 кВт)"/>
      <sheetName val="5.1.1 г. до 15 кВт"/>
      <sheetName val="5.1 (о. до 15 кВт)"/>
      <sheetName val="5.1.2 о. до 15 кВт"/>
      <sheetName val="5.2. (г. до 150 кВт)"/>
      <sheetName val="5.3.1. г. до 150 кВт"/>
      <sheetName val="5.3 (о. до 150 кВт)"/>
      <sheetName val="5.3.2 о. до 150 кВт"/>
      <sheetName val="5.4 С1 "/>
      <sheetName val="6"/>
      <sheetName val="6.1.(г.)"/>
      <sheetName val="6.1.1.(о.)"/>
      <sheetName val="6.3 (г.)"/>
      <sheetName val="6.3.(о.)"/>
      <sheetName val="7"/>
      <sheetName val="7.1"/>
      <sheetName val="7.2."/>
      <sheetName val="7.2.1."/>
      <sheetName val="8"/>
      <sheetName val="8.1"/>
      <sheetName val="8.4"/>
      <sheetName val="8.5"/>
    </sheetNames>
    <sheetDataSet>
      <sheetData sheetId="0">
        <row r="12">
          <cell r="H12">
            <v>15393</v>
          </cell>
          <cell r="I12">
            <v>2506.1</v>
          </cell>
          <cell r="J12">
            <v>16988.539234758227</v>
          </cell>
        </row>
        <row r="23">
          <cell r="H23">
            <v>18142.128390000002</v>
          </cell>
          <cell r="I23">
            <v>5049.1000000000004</v>
          </cell>
          <cell r="J23">
            <v>44839.986454569997</v>
          </cell>
        </row>
        <row r="177">
          <cell r="H177">
            <v>90</v>
          </cell>
          <cell r="I177">
            <v>15</v>
          </cell>
          <cell r="J177">
            <v>98.679109999999994</v>
          </cell>
        </row>
        <row r="179">
          <cell r="H179">
            <v>24905</v>
          </cell>
          <cell r="I179">
            <v>15507.4</v>
          </cell>
          <cell r="J179">
            <v>73398.352749999991</v>
          </cell>
        </row>
        <row r="192">
          <cell r="I192">
            <v>2251</v>
          </cell>
          <cell r="J192">
            <v>3352.7829100000004</v>
          </cell>
        </row>
        <row r="218">
          <cell r="I218">
            <v>782.8</v>
          </cell>
          <cell r="J218">
            <v>5684.9103299999997</v>
          </cell>
        </row>
      </sheetData>
      <sheetData sheetId="1">
        <row r="11">
          <cell r="H11">
            <v>175296</v>
          </cell>
          <cell r="I11">
            <v>67371.459999999992</v>
          </cell>
          <cell r="J11">
            <v>197544.90382463916</v>
          </cell>
        </row>
        <row r="24">
          <cell r="H24">
            <v>107859.7</v>
          </cell>
          <cell r="I24">
            <v>13369.7</v>
          </cell>
          <cell r="J24">
            <v>169911.90237248142</v>
          </cell>
        </row>
        <row r="38">
          <cell r="H38">
            <v>40</v>
          </cell>
          <cell r="I38">
            <v>195</v>
          </cell>
          <cell r="J38">
            <v>792.40685999999994</v>
          </cell>
        </row>
        <row r="1222">
          <cell r="H1222">
            <v>921</v>
          </cell>
          <cell r="I1222">
            <v>860</v>
          </cell>
          <cell r="J1222">
            <v>2965.7358200000003</v>
          </cell>
        </row>
        <row r="1227">
          <cell r="H1227">
            <v>1148</v>
          </cell>
          <cell r="I1227">
            <v>180</v>
          </cell>
          <cell r="J1227">
            <v>2815.135308167939</v>
          </cell>
        </row>
        <row r="1268">
          <cell r="I1268">
            <v>14254.5</v>
          </cell>
          <cell r="J1268">
            <v>77792.261000000013</v>
          </cell>
        </row>
        <row r="1488">
          <cell r="I1488">
            <v>195</v>
          </cell>
          <cell r="J1488">
            <v>1824.9032099999999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"/>
      <sheetName val="Договоры"/>
    </sheetNames>
    <sheetDataSet>
      <sheetData sheetId="0"/>
      <sheetData sheetId="1">
        <row r="15">
          <cell r="D15">
            <v>6</v>
          </cell>
          <cell r="G15">
            <v>1221</v>
          </cell>
          <cell r="J15">
            <v>1132.57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res.karelia.p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workbookViewId="0">
      <selection activeCell="I35" sqref="I35"/>
    </sheetView>
  </sheetViews>
  <sheetFormatPr defaultRowHeight="15.75"/>
  <cols>
    <col min="1" max="1" width="5" style="33" customWidth="1"/>
    <col min="2" max="2" width="41" style="33" customWidth="1"/>
    <col min="3" max="3" width="47" style="33" customWidth="1"/>
    <col min="4" max="16384" width="9.140625" style="33"/>
  </cols>
  <sheetData>
    <row r="3" spans="1:3">
      <c r="A3" s="39" t="s">
        <v>47</v>
      </c>
      <c r="B3" s="39"/>
      <c r="C3" s="39"/>
    </row>
    <row r="4" spans="1:3">
      <c r="A4" s="39" t="s">
        <v>58</v>
      </c>
      <c r="B4" s="39"/>
      <c r="C4" s="39"/>
    </row>
    <row r="5" spans="1:3">
      <c r="A5" s="40" t="str">
        <f>C9</f>
        <v>ООО "ОРЭС-Карелия"</v>
      </c>
      <c r="B5" s="39"/>
      <c r="C5" s="39"/>
    </row>
    <row r="6" spans="1:3">
      <c r="A6" s="39" t="s">
        <v>59</v>
      </c>
      <c r="B6" s="39"/>
      <c r="C6" s="39"/>
    </row>
    <row r="8" spans="1:3" ht="47.25">
      <c r="A8" s="34">
        <v>1</v>
      </c>
      <c r="B8" s="35" t="s">
        <v>60</v>
      </c>
      <c r="C8" s="36" t="s">
        <v>74</v>
      </c>
    </row>
    <row r="9" spans="1:3">
      <c r="A9" s="34">
        <v>2</v>
      </c>
      <c r="B9" s="37" t="s">
        <v>61</v>
      </c>
      <c r="C9" s="37" t="s">
        <v>72</v>
      </c>
    </row>
    <row r="10" spans="1:3">
      <c r="A10" s="34">
        <v>3</v>
      </c>
      <c r="B10" s="37" t="s">
        <v>62</v>
      </c>
      <c r="C10" s="37" t="s">
        <v>73</v>
      </c>
    </row>
    <row r="11" spans="1:3">
      <c r="A11" s="34">
        <v>4</v>
      </c>
      <c r="B11" s="37" t="s">
        <v>63</v>
      </c>
      <c r="C11" s="37" t="s">
        <v>73</v>
      </c>
    </row>
    <row r="12" spans="1:3">
      <c r="A12" s="34">
        <v>5</v>
      </c>
      <c r="B12" s="37" t="s">
        <v>64</v>
      </c>
      <c r="C12" s="35">
        <v>1001337200</v>
      </c>
    </row>
    <row r="13" spans="1:3">
      <c r="A13" s="34">
        <v>6</v>
      </c>
      <c r="B13" s="37" t="s">
        <v>65</v>
      </c>
      <c r="C13" s="35">
        <v>100101001</v>
      </c>
    </row>
    <row r="14" spans="1:3">
      <c r="A14" s="34">
        <v>7</v>
      </c>
      <c r="B14" s="37" t="s">
        <v>66</v>
      </c>
      <c r="C14" s="37" t="s">
        <v>70</v>
      </c>
    </row>
    <row r="15" spans="1:3">
      <c r="A15" s="34">
        <v>8</v>
      </c>
      <c r="B15" s="37" t="s">
        <v>67</v>
      </c>
      <c r="C15" s="38" t="s">
        <v>76</v>
      </c>
    </row>
    <row r="16" spans="1:3">
      <c r="A16" s="34">
        <v>9</v>
      </c>
      <c r="B16" s="37" t="s">
        <v>68</v>
      </c>
      <c r="C16" s="35" t="s">
        <v>75</v>
      </c>
    </row>
    <row r="17" spans="1:3">
      <c r="A17" s="34">
        <v>10</v>
      </c>
      <c r="B17" s="37" t="s">
        <v>69</v>
      </c>
      <c r="C17" s="35" t="s">
        <v>71</v>
      </c>
    </row>
  </sheetData>
  <mergeCells count="4">
    <mergeCell ref="A6:C6"/>
    <mergeCell ref="A3:C3"/>
    <mergeCell ref="A4:C4"/>
    <mergeCell ref="A5:C5"/>
  </mergeCells>
  <hyperlinks>
    <hyperlink ref="C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view="pageBreakPreview" zoomScale="80" zoomScaleNormal="100" zoomScaleSheetLayoutView="80" workbookViewId="0">
      <selection activeCell="BT15" sqref="BT15:CX15"/>
    </sheetView>
  </sheetViews>
  <sheetFormatPr defaultColWidth="0.85546875" defaultRowHeight="15"/>
  <cols>
    <col min="1" max="108" width="0.85546875" style="2"/>
    <col min="109" max="112" width="14.5703125" style="2" hidden="1" customWidth="1"/>
    <col min="113" max="114" width="14.85546875" style="2" hidden="1" customWidth="1"/>
    <col min="115" max="16384" width="0.85546875" style="2"/>
  </cols>
  <sheetData>
    <row r="1" spans="1:114" s="1" customFormat="1" ht="12.75">
      <c r="BO1" s="1" t="s">
        <v>43</v>
      </c>
    </row>
    <row r="2" spans="1:114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pans="1:114" s="1" customFormat="1" ht="5.25" customHeight="1"/>
    <row r="4" spans="1:114" s="7" customFormat="1" ht="12">
      <c r="BO4" s="7" t="s">
        <v>3</v>
      </c>
    </row>
    <row r="5" spans="1:114" s="7" customFormat="1" ht="12">
      <c r="BO5" s="7" t="s">
        <v>50</v>
      </c>
    </row>
    <row r="6" spans="1:114" s="1" customFormat="1" ht="12.75"/>
    <row r="7" spans="1:114" s="3" customFormat="1" ht="16.5">
      <c r="CX7" s="4" t="s">
        <v>2</v>
      </c>
    </row>
    <row r="8" spans="1:114" s="3" customFormat="1" ht="39" customHeight="1"/>
    <row r="9" spans="1:114" s="5" customFormat="1" ht="18.75">
      <c r="A9" s="55" t="s">
        <v>47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14" s="6" customFormat="1" ht="51.75" customHeight="1">
      <c r="A10" s="56" t="s">
        <v>48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1:114" s="3" customFormat="1" ht="16.5">
      <c r="DE11" s="41" t="s">
        <v>44</v>
      </c>
      <c r="DF11" s="41"/>
      <c r="DG11" s="41" t="s">
        <v>45</v>
      </c>
      <c r="DH11" s="41"/>
      <c r="DI11" s="41" t="s">
        <v>55</v>
      </c>
      <c r="DJ11" s="41"/>
    </row>
    <row r="12" spans="1:114" s="8" customFormat="1" ht="66" customHeight="1">
      <c r="A12" s="57" t="s">
        <v>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42" t="s">
        <v>11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2" t="s">
        <v>12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DE12" s="29" t="s">
        <v>51</v>
      </c>
      <c r="DF12" s="29" t="s">
        <v>52</v>
      </c>
      <c r="DG12" s="29" t="s">
        <v>51</v>
      </c>
      <c r="DH12" s="29" t="s">
        <v>52</v>
      </c>
      <c r="DI12" s="29" t="s">
        <v>51</v>
      </c>
      <c r="DJ12" s="29" t="s">
        <v>52</v>
      </c>
    </row>
    <row r="13" spans="1:114" s="9" customFormat="1" ht="51.75" customHeight="1">
      <c r="A13" s="53" t="s">
        <v>5</v>
      </c>
      <c r="B13" s="53"/>
      <c r="C13" s="53"/>
      <c r="D13" s="53"/>
      <c r="E13" s="53"/>
      <c r="F13" s="53"/>
      <c r="G13" s="53"/>
      <c r="H13" s="64" t="s">
        <v>13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5"/>
      <c r="AN13" s="61">
        <v>0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3"/>
      <c r="BT13" s="59">
        <v>0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0"/>
      <c r="DE13" s="30">
        <f>'[1]1(г.)'!$J$192</f>
        <v>3352.7829100000004</v>
      </c>
      <c r="DF13" s="31">
        <f>'[1]1(г.)'!$I$192</f>
        <v>2251</v>
      </c>
      <c r="DG13" s="30">
        <f>'[1]1.1. (о.)'!$J$1253</f>
        <v>0</v>
      </c>
      <c r="DH13" s="31">
        <f>'[1]1.1. (о.)'!$I$1253</f>
        <v>0</v>
      </c>
      <c r="DI13" s="30">
        <f>(DE13+DG13)/1-AN13</f>
        <v>3352.7829100000004</v>
      </c>
      <c r="DJ13" s="30">
        <f>(DF13+DH13)/1-BT13</f>
        <v>2251</v>
      </c>
    </row>
    <row r="14" spans="1:114" s="9" customFormat="1" ht="129" customHeight="1">
      <c r="A14" s="44" t="s">
        <v>6</v>
      </c>
      <c r="B14" s="44"/>
      <c r="C14" s="44"/>
      <c r="D14" s="44"/>
      <c r="E14" s="44"/>
      <c r="F14" s="44"/>
      <c r="G14" s="44"/>
      <c r="H14" s="45" t="s">
        <v>14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7">
        <f>6255.5+2455</f>
        <v>8710.5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9"/>
      <c r="BT14" s="66">
        <f>229+350</f>
        <v>579</v>
      </c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2"/>
      <c r="DE14" s="30">
        <f>'[1]1(г.)'!$J$218+'[1]1(г.)'!$J$256</f>
        <v>5684.9103299999997</v>
      </c>
      <c r="DF14" s="31">
        <f>'[1]1(г.)'!$I$218+'[1]1(г.)'!$I$256</f>
        <v>782.8</v>
      </c>
      <c r="DG14" s="30">
        <f>'[1]1.1. (о.)'!$J$1268+'[1]1.1. (о.)'!$J$1476</f>
        <v>77792.261000000013</v>
      </c>
      <c r="DH14" s="31">
        <f>'[1]1.1. (о.)'!$I$1268+'[1]1.1. (о.)'!$I$1476</f>
        <v>14254.5</v>
      </c>
      <c r="DI14" s="30">
        <f>(DE14+DG14)/3-AN14</f>
        <v>19115.223776666669</v>
      </c>
      <c r="DJ14" s="30">
        <f>(DF14+DH14)/3-BT14</f>
        <v>4433.4333333333334</v>
      </c>
    </row>
    <row r="15" spans="1:114" s="9" customFormat="1" ht="65.25" customHeight="1">
      <c r="A15" s="44" t="s">
        <v>7</v>
      </c>
      <c r="B15" s="44"/>
      <c r="C15" s="44"/>
      <c r="D15" s="44"/>
      <c r="E15" s="44"/>
      <c r="F15" s="44"/>
      <c r="G15" s="44"/>
      <c r="H15" s="45" t="s">
        <v>15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7">
        <v>0</v>
      </c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50">
        <v>0</v>
      </c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2"/>
      <c r="DE15" s="30">
        <f>'[1]1(г.)'!$J$256</f>
        <v>0</v>
      </c>
      <c r="DF15" s="31">
        <f>'[1]1(г.)'!$I$256</f>
        <v>0</v>
      </c>
      <c r="DG15" s="30">
        <f>'[1]1.1. (о.)'!$J$1488</f>
        <v>1824.9032099999999</v>
      </c>
      <c r="DH15" s="31">
        <f>'[1]1.1. (о.)'!$I$1488</f>
        <v>195</v>
      </c>
      <c r="DI15" s="30">
        <f>(DE15+DG15)/1-AN15</f>
        <v>1824.9032099999999</v>
      </c>
      <c r="DJ15" s="30">
        <f>(DF15+DH15)/1-BT15</f>
        <v>195</v>
      </c>
    </row>
  </sheetData>
  <mergeCells count="21">
    <mergeCell ref="BO2:CX2"/>
    <mergeCell ref="A9:CX9"/>
    <mergeCell ref="A10:CX10"/>
    <mergeCell ref="A12:AM12"/>
    <mergeCell ref="AN12:BS12"/>
    <mergeCell ref="DE11:DF11"/>
    <mergeCell ref="BT12:CX12"/>
    <mergeCell ref="DG11:DH11"/>
    <mergeCell ref="DI11:DJ11"/>
    <mergeCell ref="A15:G15"/>
    <mergeCell ref="H15:AM15"/>
    <mergeCell ref="AN15:BS15"/>
    <mergeCell ref="BT15:CX15"/>
    <mergeCell ref="A13:G13"/>
    <mergeCell ref="BT13:CX13"/>
    <mergeCell ref="AN13:BS13"/>
    <mergeCell ref="H13:AM13"/>
    <mergeCell ref="A14:G14"/>
    <mergeCell ref="H14:AM14"/>
    <mergeCell ref="AN14:BS14"/>
    <mergeCell ref="BT14:CX14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H31"/>
  <sheetViews>
    <sheetView view="pageBreakPreview" topLeftCell="A7" zoomScale="80" zoomScaleNormal="100" zoomScaleSheetLayoutView="80" workbookViewId="0">
      <selection activeCell="CB15" sqref="CB15:CX15"/>
    </sheetView>
  </sheetViews>
  <sheetFormatPr defaultColWidth="0.85546875" defaultRowHeight="15"/>
  <cols>
    <col min="1" max="45" width="0.85546875" style="2"/>
    <col min="46" max="46" width="10.85546875" style="2" bestFit="1" customWidth="1"/>
    <col min="47" max="64" width="0.85546875" style="2"/>
    <col min="65" max="65" width="12.140625" style="2" customWidth="1"/>
    <col min="66" max="88" width="0.85546875" style="2"/>
    <col min="89" max="89" width="13.42578125" style="2" customWidth="1"/>
    <col min="90" max="102" width="0.85546875" style="2"/>
    <col min="103" max="103" width="6.5703125" style="2" customWidth="1"/>
    <col min="104" max="112" width="16.7109375" style="2" hidden="1" customWidth="1"/>
    <col min="113" max="117" width="16.7109375" style="2" customWidth="1"/>
    <col min="118" max="16384" width="0.85546875" style="2"/>
  </cols>
  <sheetData>
    <row r="1" spans="1:112" s="1" customFormat="1" ht="12.75">
      <c r="BO1" s="1" t="s">
        <v>0</v>
      </c>
    </row>
    <row r="2" spans="1:11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23"/>
    </row>
    <row r="3" spans="1:112" s="1" customFormat="1" ht="5.25" customHeight="1"/>
    <row r="4" spans="1:112" s="7" customFormat="1" ht="12">
      <c r="BO4" s="7" t="s">
        <v>3</v>
      </c>
    </row>
    <row r="5" spans="1:112" s="7" customFormat="1" ht="12">
      <c r="BO5" s="7" t="s">
        <v>50</v>
      </c>
    </row>
    <row r="6" spans="1:112" s="1" customFormat="1" ht="12.75">
      <c r="CK6" s="22"/>
    </row>
    <row r="7" spans="1:112" s="3" customFormat="1" ht="16.5">
      <c r="CK7" s="21"/>
      <c r="CX7" s="4" t="s">
        <v>2</v>
      </c>
      <c r="CY7" s="4"/>
    </row>
    <row r="8" spans="1:112" s="3" customFormat="1" ht="36" customHeight="1">
      <c r="CK8" s="20"/>
    </row>
    <row r="9" spans="1:112" s="5" customFormat="1" ht="18.75">
      <c r="A9" s="87" t="s">
        <v>47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24"/>
    </row>
    <row r="10" spans="1:112" s="6" customFormat="1" ht="59.25" customHeight="1">
      <c r="A10" s="56" t="s">
        <v>49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25"/>
    </row>
    <row r="11" spans="1:112" s="3" customFormat="1" ht="16.5">
      <c r="CZ11" s="67" t="s">
        <v>44</v>
      </c>
      <c r="DA11" s="67"/>
      <c r="DB11" s="67"/>
      <c r="DC11" s="67" t="s">
        <v>45</v>
      </c>
      <c r="DD11" s="67"/>
      <c r="DE11" s="67"/>
      <c r="DF11" s="68" t="s">
        <v>55</v>
      </c>
      <c r="DG11" s="69"/>
      <c r="DH11" s="70"/>
    </row>
    <row r="12" spans="1:112" s="8" customFormat="1" ht="120" customHeight="1">
      <c r="A12" s="57" t="s">
        <v>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42" t="s">
        <v>16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2" t="s">
        <v>17</v>
      </c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2" t="s">
        <v>18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Z12" s="29" t="s">
        <v>53</v>
      </c>
      <c r="DA12" s="29" t="s">
        <v>54</v>
      </c>
      <c r="DB12" s="29" t="s">
        <v>52</v>
      </c>
      <c r="DC12" s="29" t="s">
        <v>53</v>
      </c>
      <c r="DD12" s="29" t="s">
        <v>54</v>
      </c>
      <c r="DE12" s="29" t="s">
        <v>52</v>
      </c>
      <c r="DF12" s="29" t="s">
        <v>53</v>
      </c>
      <c r="DG12" s="29" t="s">
        <v>54</v>
      </c>
      <c r="DH12" s="29" t="s">
        <v>52</v>
      </c>
    </row>
    <row r="13" spans="1:112" s="9" customFormat="1" ht="55.5" customHeight="1">
      <c r="A13" s="74" t="s">
        <v>5</v>
      </c>
      <c r="B13" s="74"/>
      <c r="C13" s="74"/>
      <c r="D13" s="74"/>
      <c r="E13" s="74"/>
      <c r="F13" s="74"/>
      <c r="G13" s="74"/>
      <c r="H13" s="79" t="s">
        <v>19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83">
        <f>AH14+AH15</f>
        <v>19161.8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>
        <f>BE14+BE15</f>
        <v>3.9889999999999999</v>
      </c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>
        <f>CB14+CB15</f>
        <v>2225</v>
      </c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8"/>
      <c r="CY13" s="26"/>
      <c r="CZ13" s="30"/>
      <c r="DA13" s="32"/>
      <c r="DB13" s="32"/>
      <c r="DC13" s="32"/>
      <c r="DD13" s="32"/>
      <c r="DE13" s="32"/>
      <c r="DF13" s="32"/>
      <c r="DG13" s="32"/>
      <c r="DH13" s="32"/>
    </row>
    <row r="14" spans="1:112" s="9" customFormat="1" ht="23.25" customHeight="1">
      <c r="A14" s="74"/>
      <c r="B14" s="74"/>
      <c r="C14" s="74"/>
      <c r="D14" s="74"/>
      <c r="E14" s="74"/>
      <c r="F14" s="74"/>
      <c r="G14" s="74"/>
      <c r="H14" s="75" t="s">
        <v>20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6"/>
      <c r="AH14" s="71">
        <f>2102+8096</f>
        <v>10198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>
        <f>0.563+1.597</f>
        <v>2.16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>
        <f>90+992</f>
        <v>1082</v>
      </c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2"/>
      <c r="CY14" s="27"/>
      <c r="CZ14" s="30">
        <f>'[1]1(г.)'!$J$177</f>
        <v>98.679109999999994</v>
      </c>
      <c r="DA14" s="31">
        <f>'[1]1(г.)'!$H$177/1000</f>
        <v>0.09</v>
      </c>
      <c r="DB14" s="31">
        <f>'[1]1(г.)'!$I$177</f>
        <v>15</v>
      </c>
      <c r="DC14" s="30">
        <f>'[1]1.1. (о.)'!$J$1222</f>
        <v>2965.7358200000003</v>
      </c>
      <c r="DD14" s="31">
        <f>'[1]1.1. (о.)'!$H$1222/1000</f>
        <v>0.92100000000000004</v>
      </c>
      <c r="DE14" s="31">
        <f>'[1]1.1. (о.)'!$I$1222</f>
        <v>860</v>
      </c>
      <c r="DF14" s="32">
        <f>(CZ14+DC14)/3-AH14</f>
        <v>-9176.5283566666658</v>
      </c>
      <c r="DG14" s="32">
        <f>(DA14+DD14)/3-BE14</f>
        <v>-1.8230000000000002</v>
      </c>
      <c r="DH14" s="32">
        <f>(DB14+DE14)/3-CB14</f>
        <v>-790.33333333333326</v>
      </c>
    </row>
    <row r="15" spans="1:112" s="9" customFormat="1" ht="23.25" customHeight="1">
      <c r="A15" s="74"/>
      <c r="B15" s="74"/>
      <c r="C15" s="74"/>
      <c r="D15" s="74"/>
      <c r="E15" s="74"/>
      <c r="F15" s="74"/>
      <c r="G15" s="74"/>
      <c r="H15" s="75" t="s">
        <v>21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71">
        <f>5383.8+3580</f>
        <v>8963.7999999999993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>
        <f>1.176+0.653</f>
        <v>1.829</v>
      </c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>
        <f>428+715</f>
        <v>1143</v>
      </c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2"/>
      <c r="CY15" s="27"/>
      <c r="CZ15" s="30">
        <f>'[1]1(г.)'!$J$179</f>
        <v>73398.352749999991</v>
      </c>
      <c r="DA15" s="31">
        <f>'[1]1(г.)'!$H$179/1000</f>
        <v>24.905000000000001</v>
      </c>
      <c r="DB15" s="31">
        <f>'[1]1(г.)'!$I$179</f>
        <v>15507.4</v>
      </c>
      <c r="DC15" s="30">
        <f>'[1]1.1. (о.)'!$J$1227</f>
        <v>2815.135308167939</v>
      </c>
      <c r="DD15" s="31">
        <f>'[1]1.1. (о.)'!$H$1227/1000</f>
        <v>1.1479999999999999</v>
      </c>
      <c r="DE15" s="31">
        <f>'[1]1.1. (о.)'!$I$1227</f>
        <v>180</v>
      </c>
      <c r="DF15" s="32">
        <f>(CZ15+DC15)/3-AH15</f>
        <v>16440.69601938931</v>
      </c>
      <c r="DG15" s="32">
        <f>(DA15+DD15)/3-BE15</f>
        <v>6.8553333333333333</v>
      </c>
      <c r="DH15" s="32">
        <f>(DB15+DE15)/3-CB15</f>
        <v>4086.1333333333332</v>
      </c>
    </row>
    <row r="16" spans="1:112" s="9" customFormat="1" ht="17.25" customHeight="1">
      <c r="A16" s="53"/>
      <c r="B16" s="53"/>
      <c r="C16" s="53"/>
      <c r="D16" s="53"/>
      <c r="E16" s="53"/>
      <c r="F16" s="53"/>
      <c r="G16" s="53"/>
      <c r="H16" s="81" t="s">
        <v>22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2"/>
      <c r="AH16" s="73">
        <v>0</v>
      </c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>
        <v>0</v>
      </c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>
        <v>0</v>
      </c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89"/>
      <c r="CY16" s="26"/>
      <c r="CZ16" s="30"/>
      <c r="DA16" s="32"/>
      <c r="DB16" s="32"/>
      <c r="DC16" s="32"/>
      <c r="DD16" s="32"/>
      <c r="DE16" s="32"/>
      <c r="DF16" s="32"/>
      <c r="DG16" s="32"/>
      <c r="DH16" s="32"/>
    </row>
    <row r="17" spans="1:112" s="9" customFormat="1" ht="55.5" customHeight="1">
      <c r="A17" s="74" t="s">
        <v>6</v>
      </c>
      <c r="B17" s="74"/>
      <c r="C17" s="74"/>
      <c r="D17" s="74"/>
      <c r="E17" s="74"/>
      <c r="F17" s="74"/>
      <c r="G17" s="74"/>
      <c r="H17" s="79" t="s">
        <v>23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0"/>
      <c r="AH17" s="71">
        <f>AH18+AH19+AH20</f>
        <v>7086.95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84">
        <f>BE18+BE19+BE20</f>
        <v>5.4139999999999997</v>
      </c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6"/>
      <c r="CB17" s="71">
        <f>CB18+CB19+CB20</f>
        <v>300</v>
      </c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2"/>
      <c r="CY17" s="26"/>
      <c r="CZ17" s="30"/>
      <c r="DA17" s="32"/>
      <c r="DB17" s="32"/>
      <c r="DC17" s="32"/>
      <c r="DD17" s="32"/>
      <c r="DE17" s="32"/>
      <c r="DF17" s="32"/>
      <c r="DG17" s="32"/>
      <c r="DH17" s="32"/>
    </row>
    <row r="18" spans="1:112" s="9" customFormat="1" ht="23.25" customHeight="1">
      <c r="A18" s="74"/>
      <c r="B18" s="74"/>
      <c r="C18" s="74"/>
      <c r="D18" s="74"/>
      <c r="E18" s="74"/>
      <c r="F18" s="74"/>
      <c r="G18" s="74"/>
      <c r="H18" s="75" t="s">
        <v>20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1">
        <f>3464.5+3128.75</f>
        <v>6593.25</v>
      </c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2">
        <f>2.897+2.236</f>
        <v>5.133</v>
      </c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8"/>
      <c r="CB18" s="71">
        <f>90+195</f>
        <v>285</v>
      </c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2"/>
      <c r="CY18" s="27"/>
      <c r="CZ18" s="30">
        <f>'[1]1(г.)'!$J$12</f>
        <v>16988.539234758227</v>
      </c>
      <c r="DA18" s="31">
        <f>'[1]1(г.)'!$H$12/1000</f>
        <v>15.393000000000001</v>
      </c>
      <c r="DB18" s="31">
        <f>'[1]1(г.)'!$I$12</f>
        <v>2506.1</v>
      </c>
      <c r="DC18" s="30">
        <f>'[1]1.1. (о.)'!$J$11</f>
        <v>197544.90382463916</v>
      </c>
      <c r="DD18" s="31">
        <f>'[1]1.1. (о.)'!$H$11/1000</f>
        <v>175.29599999999999</v>
      </c>
      <c r="DE18" s="31">
        <f>'[1]1.1. (о.)'!$I$11</f>
        <v>67371.459999999992</v>
      </c>
      <c r="DF18" s="32">
        <f>(CZ18+DC18)/3-AH18</f>
        <v>64917.897686465803</v>
      </c>
      <c r="DG18" s="32">
        <f>(DA18+DD18)/3-BE18</f>
        <v>58.429999999999993</v>
      </c>
      <c r="DH18" s="32">
        <f>(DB18+DE18)/3-CB18</f>
        <v>23007.52</v>
      </c>
    </row>
    <row r="19" spans="1:112" s="9" customFormat="1" ht="23.25" customHeight="1">
      <c r="A19" s="74"/>
      <c r="B19" s="74"/>
      <c r="C19" s="74"/>
      <c r="D19" s="74"/>
      <c r="E19" s="74"/>
      <c r="F19" s="74"/>
      <c r="G19" s="74"/>
      <c r="H19" s="75" t="s">
        <v>21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H19" s="71">
        <v>493.7</v>
      </c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>
        <v>0.28100000000000003</v>
      </c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8"/>
      <c r="CB19" s="71">
        <v>15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2"/>
      <c r="CY19" s="27"/>
      <c r="CZ19" s="30">
        <f>'[1]1(г.)'!$J$23</f>
        <v>44839.986454569997</v>
      </c>
      <c r="DA19" s="31">
        <f>'[1]1(г.)'!$H$23/1000</f>
        <v>18.142128390000003</v>
      </c>
      <c r="DB19" s="31">
        <f>'[1]1(г.)'!$I$23</f>
        <v>5049.1000000000004</v>
      </c>
      <c r="DC19" s="30">
        <f>'[1]1.1. (о.)'!$J$24</f>
        <v>169911.90237248142</v>
      </c>
      <c r="DD19" s="31">
        <f>'[1]1.1. (о.)'!$H$24/1000</f>
        <v>107.8597</v>
      </c>
      <c r="DE19" s="31">
        <f>'[1]1.1. (о.)'!$I$24</f>
        <v>13369.7</v>
      </c>
      <c r="DF19" s="32">
        <f>(CZ19+DC19)/3-AH19</f>
        <v>71090.26294235047</v>
      </c>
      <c r="DG19" s="32">
        <f>(DA19+DD19)/3-BE19</f>
        <v>41.719609463333342</v>
      </c>
      <c r="DH19" s="32">
        <f>(DB19+DE19)/3-CB19</f>
        <v>6124.6000000000013</v>
      </c>
    </row>
    <row r="20" spans="1:112" s="9" customFormat="1" ht="23.25" customHeight="1">
      <c r="A20" s="74"/>
      <c r="B20" s="74"/>
      <c r="C20" s="74"/>
      <c r="D20" s="74"/>
      <c r="E20" s="74"/>
      <c r="F20" s="74"/>
      <c r="G20" s="74"/>
      <c r="H20" s="75" t="s">
        <v>22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6"/>
      <c r="AH20" s="71">
        <v>0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2">
        <v>0</v>
      </c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8"/>
      <c r="CB20" s="71">
        <v>0</v>
      </c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2"/>
      <c r="CY20" s="26"/>
      <c r="CZ20" s="30"/>
      <c r="DA20" s="32"/>
      <c r="DB20" s="32"/>
      <c r="DC20" s="30">
        <f>'[1]1.1. (о.)'!$J$38</f>
        <v>792.40685999999994</v>
      </c>
      <c r="DD20" s="31">
        <f>'[1]1.1. (о.)'!$H$38/1000</f>
        <v>0.04</v>
      </c>
      <c r="DE20" s="31">
        <f>'[1]1.1. (о.)'!$I$38</f>
        <v>195</v>
      </c>
      <c r="DF20" s="32">
        <f>(CZ20+DC20)/1-AH20</f>
        <v>792.40685999999994</v>
      </c>
      <c r="DG20" s="32">
        <f>(DA20+DD20)/1-BE20</f>
        <v>0.04</v>
      </c>
      <c r="DH20" s="32">
        <f>(DB20+DE20)/1-CB20</f>
        <v>195</v>
      </c>
    </row>
    <row r="22" spans="1:112">
      <c r="AT22" s="12"/>
      <c r="BM22" s="12"/>
      <c r="CK22" s="12"/>
    </row>
    <row r="24" spans="1:112">
      <c r="CK24" s="12"/>
    </row>
    <row r="25" spans="1:112">
      <c r="AT25" s="12"/>
      <c r="BM25" s="12"/>
    </row>
    <row r="26" spans="1:112">
      <c r="AT26" s="12"/>
    </row>
    <row r="27" spans="1:112">
      <c r="AT27" s="19"/>
      <c r="BM27" s="12"/>
    </row>
    <row r="31" spans="1:112">
      <c r="AT31" s="12"/>
      <c r="BM31" s="12"/>
      <c r="CK31" s="12"/>
    </row>
  </sheetData>
  <mergeCells count="50">
    <mergeCell ref="A15:G15"/>
    <mergeCell ref="AH16:BD16"/>
    <mergeCell ref="A16:G16"/>
    <mergeCell ref="A17:G17"/>
    <mergeCell ref="A14:G14"/>
    <mergeCell ref="H14:AG14"/>
    <mergeCell ref="AH14:BD14"/>
    <mergeCell ref="BE17:CA17"/>
    <mergeCell ref="BO2:CX2"/>
    <mergeCell ref="A9:CX9"/>
    <mergeCell ref="A10:CX10"/>
    <mergeCell ref="A12:AG12"/>
    <mergeCell ref="AH12:BD12"/>
    <mergeCell ref="BE14:CA14"/>
    <mergeCell ref="A13:G13"/>
    <mergeCell ref="CB14:CX14"/>
    <mergeCell ref="BE12:CA12"/>
    <mergeCell ref="CB12:CX12"/>
    <mergeCell ref="BE13:CA13"/>
    <mergeCell ref="BE15:CA15"/>
    <mergeCell ref="AH15:BD15"/>
    <mergeCell ref="H13:AG13"/>
    <mergeCell ref="AH18:BD18"/>
    <mergeCell ref="H16:AG16"/>
    <mergeCell ref="AH13:BD13"/>
    <mergeCell ref="H15:AG15"/>
    <mergeCell ref="H17:AG17"/>
    <mergeCell ref="AH17:BD17"/>
    <mergeCell ref="CB20:CX20"/>
    <mergeCell ref="CB18:CX18"/>
    <mergeCell ref="BE19:CA19"/>
    <mergeCell ref="CB19:CX19"/>
    <mergeCell ref="H19:AG19"/>
    <mergeCell ref="AH19:BD19"/>
    <mergeCell ref="BE18:CA18"/>
    <mergeCell ref="A20:G20"/>
    <mergeCell ref="H20:AG20"/>
    <mergeCell ref="AH20:BD20"/>
    <mergeCell ref="BE20:CA20"/>
    <mergeCell ref="A18:G18"/>
    <mergeCell ref="H18:AG18"/>
    <mergeCell ref="A19:G19"/>
    <mergeCell ref="CZ11:DB11"/>
    <mergeCell ref="DC11:DE11"/>
    <mergeCell ref="DF11:DH11"/>
    <mergeCell ref="CB17:CX17"/>
    <mergeCell ref="BE16:CA16"/>
    <mergeCell ref="CB15:CX15"/>
    <mergeCell ref="CB13:CX13"/>
    <mergeCell ref="CB16:CX16"/>
  </mergeCells>
  <pageMargins left="0.78740157480314965" right="0.70866141732283472" top="0.59055118110236227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33"/>
  <sheetViews>
    <sheetView view="pageBreakPreview" topLeftCell="A10" zoomScale="80" zoomScaleNormal="100" zoomScaleSheetLayoutView="80" workbookViewId="0">
      <selection activeCell="BX20" sqref="BX20:CF20"/>
    </sheetView>
  </sheetViews>
  <sheetFormatPr defaultColWidth="0.85546875" defaultRowHeight="15"/>
  <cols>
    <col min="1" max="24" width="0.85546875" style="2"/>
    <col min="25" max="25" width="2" style="2" bestFit="1" customWidth="1"/>
    <col min="26" max="34" width="0.85546875" style="2"/>
    <col min="35" max="35" width="2.7109375" style="2" bestFit="1" customWidth="1"/>
    <col min="36" max="43" width="0.85546875" style="2"/>
    <col min="44" max="44" width="2" style="2" bestFit="1" customWidth="1"/>
    <col min="45" max="53" width="0.85546875" style="2"/>
    <col min="54" max="54" width="4.42578125" style="2" bestFit="1" customWidth="1"/>
    <col min="55" max="63" width="0.85546875" style="2"/>
    <col min="64" max="64" width="8.140625" style="2" bestFit="1" customWidth="1"/>
    <col min="65" max="69" width="0.85546875" style="2"/>
    <col min="70" max="70" width="4.42578125" style="2" bestFit="1" customWidth="1"/>
    <col min="71" max="79" width="0.85546875" style="2"/>
    <col min="80" max="80" width="4.42578125" style="2" bestFit="1" customWidth="1"/>
    <col min="81" max="88" width="0.85546875" style="2"/>
    <col min="89" max="89" width="8.140625" style="2" bestFit="1" customWidth="1"/>
    <col min="90" max="98" width="0.85546875" style="2"/>
    <col min="99" max="99" width="4.42578125" style="2" bestFit="1" customWidth="1"/>
    <col min="100" max="106" width="0.85546875" style="2"/>
    <col min="107" max="107" width="5.85546875" style="2" hidden="1" customWidth="1"/>
    <col min="108" max="108" width="7.7109375" style="2" hidden="1" customWidth="1"/>
    <col min="109" max="109" width="7.42578125" style="2" hidden="1" customWidth="1"/>
    <col min="110" max="16384" width="0.85546875" style="2"/>
  </cols>
  <sheetData>
    <row r="1" spans="1:114" s="1" customFormat="1" ht="12.75">
      <c r="BN1" s="1" t="s">
        <v>4</v>
      </c>
    </row>
    <row r="2" spans="1:114" s="1" customFormat="1" ht="41.2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pans="1:114" s="1" customFormat="1" ht="5.25" customHeight="1"/>
    <row r="4" spans="1:114" s="7" customFormat="1" ht="12">
      <c r="BN4" s="7" t="s">
        <v>3</v>
      </c>
    </row>
    <row r="5" spans="1:114" s="7" customFormat="1" ht="12">
      <c r="BN5" s="7" t="s">
        <v>50</v>
      </c>
    </row>
    <row r="6" spans="1:114" s="1" customFormat="1" ht="12.75"/>
    <row r="7" spans="1:114" s="3" customFormat="1" ht="16.5">
      <c r="CX7" s="4" t="s">
        <v>2</v>
      </c>
    </row>
    <row r="8" spans="1:114" s="3" customFormat="1" ht="26.25" customHeight="1"/>
    <row r="9" spans="1:114" s="5" customFormat="1" ht="18.75">
      <c r="A9" s="55" t="s">
        <v>24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14" s="6" customFormat="1" ht="51.75" customHeight="1">
      <c r="A10" s="56" t="s">
        <v>56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1:114" ht="18.75" customHeight="1"/>
    <row r="12" spans="1:114" s="10" customFormat="1" ht="27.75" customHeight="1">
      <c r="A12" s="92" t="s">
        <v>25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91" t="s">
        <v>26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7"/>
      <c r="AW12" s="91" t="s">
        <v>27</v>
      </c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7"/>
      <c r="BX12" s="91" t="s">
        <v>28</v>
      </c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</row>
    <row r="13" spans="1:114" s="10" customFormat="1" ht="35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5"/>
      <c r="V13" s="90" t="s">
        <v>20</v>
      </c>
      <c r="W13" s="90"/>
      <c r="X13" s="90"/>
      <c r="Y13" s="90"/>
      <c r="Z13" s="90"/>
      <c r="AA13" s="90"/>
      <c r="AB13" s="90"/>
      <c r="AC13" s="90"/>
      <c r="AD13" s="90"/>
      <c r="AE13" s="90" t="s">
        <v>21</v>
      </c>
      <c r="AF13" s="90"/>
      <c r="AG13" s="90"/>
      <c r="AH13" s="90"/>
      <c r="AI13" s="90"/>
      <c r="AJ13" s="90"/>
      <c r="AK13" s="90"/>
      <c r="AL13" s="90"/>
      <c r="AM13" s="90"/>
      <c r="AN13" s="90" t="s">
        <v>29</v>
      </c>
      <c r="AO13" s="90"/>
      <c r="AP13" s="90"/>
      <c r="AQ13" s="90"/>
      <c r="AR13" s="90"/>
      <c r="AS13" s="90"/>
      <c r="AT13" s="90"/>
      <c r="AU13" s="90"/>
      <c r="AV13" s="90"/>
      <c r="AW13" s="90" t="s">
        <v>20</v>
      </c>
      <c r="AX13" s="90"/>
      <c r="AY13" s="90"/>
      <c r="AZ13" s="90"/>
      <c r="BA13" s="90"/>
      <c r="BB13" s="90"/>
      <c r="BC13" s="90"/>
      <c r="BD13" s="90"/>
      <c r="BE13" s="90"/>
      <c r="BF13" s="90" t="s">
        <v>21</v>
      </c>
      <c r="BG13" s="90"/>
      <c r="BH13" s="90"/>
      <c r="BI13" s="90"/>
      <c r="BJ13" s="90"/>
      <c r="BK13" s="90"/>
      <c r="BL13" s="90"/>
      <c r="BM13" s="90"/>
      <c r="BN13" s="90"/>
      <c r="BO13" s="90" t="s">
        <v>29</v>
      </c>
      <c r="BP13" s="90"/>
      <c r="BQ13" s="90"/>
      <c r="BR13" s="90"/>
      <c r="BS13" s="90"/>
      <c r="BT13" s="90"/>
      <c r="BU13" s="90"/>
      <c r="BV13" s="90"/>
      <c r="BW13" s="90"/>
      <c r="BX13" s="90" t="s">
        <v>20</v>
      </c>
      <c r="BY13" s="90"/>
      <c r="BZ13" s="90"/>
      <c r="CA13" s="90"/>
      <c r="CB13" s="90"/>
      <c r="CC13" s="90"/>
      <c r="CD13" s="90"/>
      <c r="CE13" s="90"/>
      <c r="CF13" s="90"/>
      <c r="CG13" s="90" t="s">
        <v>21</v>
      </c>
      <c r="CH13" s="90"/>
      <c r="CI13" s="90"/>
      <c r="CJ13" s="90"/>
      <c r="CK13" s="90"/>
      <c r="CL13" s="90"/>
      <c r="CM13" s="90"/>
      <c r="CN13" s="90"/>
      <c r="CO13" s="90"/>
      <c r="CP13" s="90" t="s">
        <v>29</v>
      </c>
      <c r="CQ13" s="90"/>
      <c r="CR13" s="90"/>
      <c r="CS13" s="90"/>
      <c r="CT13" s="90"/>
      <c r="CU13" s="90"/>
      <c r="CV13" s="90"/>
      <c r="CW13" s="90"/>
      <c r="CX13" s="91"/>
    </row>
    <row r="14" spans="1:114" s="11" customFormat="1" ht="33" customHeight="1">
      <c r="A14" s="106" t="s">
        <v>5</v>
      </c>
      <c r="B14" s="107"/>
      <c r="C14" s="107"/>
      <c r="D14" s="107"/>
      <c r="E14" s="107"/>
      <c r="F14" s="108"/>
      <c r="G14" s="109" t="s">
        <v>30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>
        <v>117</v>
      </c>
      <c r="W14" s="99"/>
      <c r="X14" s="99"/>
      <c r="Y14" s="99"/>
      <c r="Z14" s="99"/>
      <c r="AA14" s="99"/>
      <c r="AB14" s="99"/>
      <c r="AC14" s="99"/>
      <c r="AD14" s="99"/>
      <c r="AE14" s="112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8">
        <v>1658.5</v>
      </c>
      <c r="AX14" s="99"/>
      <c r="AY14" s="99"/>
      <c r="AZ14" s="99"/>
      <c r="BA14" s="99"/>
      <c r="BB14" s="99"/>
      <c r="BC14" s="99"/>
      <c r="BD14" s="99"/>
      <c r="BE14" s="99"/>
      <c r="BF14" s="114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8">
        <f>1463.063/1.2</f>
        <v>1219.2191666666668</v>
      </c>
      <c r="BY14" s="99"/>
      <c r="BZ14" s="99"/>
      <c r="CA14" s="99"/>
      <c r="CB14" s="99"/>
      <c r="CC14" s="99"/>
      <c r="CD14" s="99"/>
      <c r="CE14" s="99"/>
      <c r="CF14" s="99"/>
      <c r="CG14" s="114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115"/>
      <c r="DC14" s="17">
        <f>V14+AE14+AN14</f>
        <v>117</v>
      </c>
      <c r="DD14" s="17">
        <f>AW14+BF14+BO14</f>
        <v>1658.5</v>
      </c>
      <c r="DE14" s="17">
        <f>BX14+CG14+CP14</f>
        <v>1219.2191666666668</v>
      </c>
      <c r="DF14" s="17">
        <f>Y14+AH14</f>
        <v>0</v>
      </c>
      <c r="DG14" s="17">
        <f>Z14+AI14</f>
        <v>0</v>
      </c>
      <c r="DH14" s="17">
        <f>AA14+AJ14</f>
        <v>0</v>
      </c>
      <c r="DI14" s="17">
        <f>AB14+AK14</f>
        <v>0</v>
      </c>
      <c r="DJ14" s="17">
        <f>AC14+AL14</f>
        <v>0</v>
      </c>
    </row>
    <row r="15" spans="1:114" s="11" customFormat="1" ht="19.5" customHeight="1">
      <c r="A15" s="100"/>
      <c r="B15" s="101"/>
      <c r="C15" s="101"/>
      <c r="D15" s="101"/>
      <c r="E15" s="101"/>
      <c r="F15" s="102"/>
      <c r="G15" s="103" t="s">
        <v>31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13"/>
    </row>
    <row r="16" spans="1:114" s="11" customFormat="1" ht="39.75" customHeight="1">
      <c r="A16" s="118"/>
      <c r="B16" s="119"/>
      <c r="C16" s="119"/>
      <c r="D16" s="119"/>
      <c r="E16" s="119"/>
      <c r="F16" s="120"/>
      <c r="G16" s="121" t="s">
        <v>32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6">
        <v>85</v>
      </c>
      <c r="W16" s="117"/>
      <c r="X16" s="117"/>
      <c r="Y16" s="117"/>
      <c r="Z16" s="117"/>
      <c r="AA16" s="117"/>
      <c r="AB16" s="117"/>
      <c r="AC16" s="117"/>
      <c r="AD16" s="117"/>
      <c r="AE16" s="116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6">
        <v>1262</v>
      </c>
      <c r="AX16" s="117"/>
      <c r="AY16" s="117"/>
      <c r="AZ16" s="117"/>
      <c r="BA16" s="117"/>
      <c r="BB16" s="117"/>
      <c r="BC16" s="117"/>
      <c r="BD16" s="117"/>
      <c r="BE16" s="117"/>
      <c r="BF16" s="116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23">
        <f>46.75/1.2</f>
        <v>38.958333333333336</v>
      </c>
      <c r="BY16" s="117"/>
      <c r="BZ16" s="117"/>
      <c r="CA16" s="117"/>
      <c r="CB16" s="117"/>
      <c r="CC16" s="117"/>
      <c r="CD16" s="117"/>
      <c r="CE16" s="117"/>
      <c r="CF16" s="117"/>
      <c r="CG16" s="124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25"/>
      <c r="DC16" s="17"/>
    </row>
    <row r="17" spans="1:109" s="11" customFormat="1" ht="33" customHeight="1">
      <c r="A17" s="106" t="s">
        <v>6</v>
      </c>
      <c r="B17" s="107"/>
      <c r="C17" s="107"/>
      <c r="D17" s="107"/>
      <c r="E17" s="107"/>
      <c r="F17" s="108"/>
      <c r="G17" s="109" t="s">
        <v>33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2">
        <v>13</v>
      </c>
      <c r="W17" s="99"/>
      <c r="X17" s="99"/>
      <c r="Y17" s="99"/>
      <c r="Z17" s="99"/>
      <c r="AA17" s="99"/>
      <c r="AB17" s="99"/>
      <c r="AC17" s="99"/>
      <c r="AD17" s="99"/>
      <c r="AE17" s="112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8">
        <v>1028</v>
      </c>
      <c r="AX17" s="99"/>
      <c r="AY17" s="99"/>
      <c r="AZ17" s="99"/>
      <c r="BA17" s="99"/>
      <c r="BB17" s="99"/>
      <c r="BC17" s="99"/>
      <c r="BD17" s="99"/>
      <c r="BE17" s="99"/>
      <c r="BF17" s="98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8">
        <f>1293.7/1.2</f>
        <v>1078.0833333333335</v>
      </c>
      <c r="BY17" s="99"/>
      <c r="BZ17" s="99"/>
      <c r="CA17" s="99"/>
      <c r="CB17" s="99"/>
      <c r="CC17" s="99"/>
      <c r="CD17" s="99"/>
      <c r="CE17" s="99"/>
      <c r="CF17" s="99"/>
      <c r="CG17" s="98"/>
      <c r="CH17" s="99"/>
      <c r="CI17" s="99"/>
      <c r="CJ17" s="99"/>
      <c r="CK17" s="99"/>
      <c r="CL17" s="99"/>
      <c r="CM17" s="99"/>
      <c r="CN17" s="99"/>
      <c r="CO17" s="99"/>
      <c r="CP17" s="98"/>
      <c r="CQ17" s="99"/>
      <c r="CR17" s="99"/>
      <c r="CS17" s="99"/>
      <c r="CT17" s="99"/>
      <c r="CU17" s="99"/>
      <c r="CV17" s="99"/>
      <c r="CW17" s="99"/>
      <c r="CX17" s="99"/>
      <c r="DC17" s="17">
        <f>V17+AE17+AN17</f>
        <v>13</v>
      </c>
      <c r="DD17" s="17">
        <f>AW17+BF17+BO17</f>
        <v>1028</v>
      </c>
      <c r="DE17" s="17">
        <f>BX17+CG17+CP17</f>
        <v>1078.0833333333335</v>
      </c>
    </row>
    <row r="18" spans="1:109" s="11" customFormat="1" ht="19.5" customHeight="1">
      <c r="A18" s="100"/>
      <c r="B18" s="101"/>
      <c r="C18" s="101"/>
      <c r="D18" s="101"/>
      <c r="E18" s="101"/>
      <c r="F18" s="102"/>
      <c r="G18" s="103" t="s">
        <v>31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</row>
    <row r="19" spans="1:109" s="11" customFormat="1" ht="44.25" customHeight="1">
      <c r="A19" s="118"/>
      <c r="B19" s="119"/>
      <c r="C19" s="119"/>
      <c r="D19" s="119"/>
      <c r="E19" s="119"/>
      <c r="F19" s="120"/>
      <c r="G19" s="121" t="s">
        <v>34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17">
        <v>1</v>
      </c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6">
        <v>20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24">
        <f>61837.2/1.2/1000</f>
        <v>51.530999999999999</v>
      </c>
      <c r="BY19" s="124"/>
      <c r="BZ19" s="124"/>
      <c r="CA19" s="124"/>
      <c r="CB19" s="124"/>
      <c r="CC19" s="124"/>
      <c r="CD19" s="124"/>
      <c r="CE19" s="124"/>
      <c r="CF19" s="124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DC19" s="18"/>
    </row>
    <row r="20" spans="1:109" s="11" customFormat="1" ht="45" customHeight="1">
      <c r="A20" s="106" t="s">
        <v>7</v>
      </c>
      <c r="B20" s="107"/>
      <c r="C20" s="107"/>
      <c r="D20" s="107"/>
      <c r="E20" s="107"/>
      <c r="F20" s="108"/>
      <c r="G20" s="109" t="s">
        <v>35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2"/>
      <c r="W20" s="99"/>
      <c r="X20" s="99"/>
      <c r="Y20" s="99"/>
      <c r="Z20" s="99"/>
      <c r="AA20" s="99"/>
      <c r="AB20" s="99"/>
      <c r="AC20" s="99"/>
      <c r="AD20" s="99"/>
      <c r="AE20" s="112">
        <v>1</v>
      </c>
      <c r="AF20" s="99"/>
      <c r="AG20" s="99"/>
      <c r="AH20" s="99"/>
      <c r="AI20" s="99"/>
      <c r="AJ20" s="99"/>
      <c r="AK20" s="99"/>
      <c r="AL20" s="99"/>
      <c r="AM20" s="99"/>
      <c r="AN20" s="112"/>
      <c r="AO20" s="99"/>
      <c r="AP20" s="99"/>
      <c r="AQ20" s="99"/>
      <c r="AR20" s="99"/>
      <c r="AS20" s="99"/>
      <c r="AT20" s="99"/>
      <c r="AU20" s="99"/>
      <c r="AV20" s="99"/>
      <c r="AW20" s="114"/>
      <c r="AX20" s="99"/>
      <c r="AY20" s="99"/>
      <c r="AZ20" s="99"/>
      <c r="BA20" s="99"/>
      <c r="BB20" s="99"/>
      <c r="BC20" s="99"/>
      <c r="BD20" s="99"/>
      <c r="BE20" s="99"/>
      <c r="BF20" s="114">
        <v>390</v>
      </c>
      <c r="BG20" s="99"/>
      <c r="BH20" s="99"/>
      <c r="BI20" s="99"/>
      <c r="BJ20" s="99"/>
      <c r="BK20" s="99"/>
      <c r="BL20" s="99"/>
      <c r="BM20" s="99"/>
      <c r="BN20" s="99"/>
      <c r="BO20" s="98"/>
      <c r="BP20" s="99"/>
      <c r="BQ20" s="99"/>
      <c r="BR20" s="99"/>
      <c r="BS20" s="99"/>
      <c r="BT20" s="99"/>
      <c r="BU20" s="99"/>
      <c r="BV20" s="99"/>
      <c r="BW20" s="99"/>
      <c r="BX20" s="114"/>
      <c r="BY20" s="99"/>
      <c r="BZ20" s="99"/>
      <c r="CA20" s="99"/>
      <c r="CB20" s="99"/>
      <c r="CC20" s="99"/>
      <c r="CD20" s="99"/>
      <c r="CE20" s="99"/>
      <c r="CF20" s="99"/>
      <c r="CG20" s="114">
        <f>5805266.63/1.2/1000</f>
        <v>4837.7221916666667</v>
      </c>
      <c r="CH20" s="99"/>
      <c r="CI20" s="99"/>
      <c r="CJ20" s="99"/>
      <c r="CK20" s="99"/>
      <c r="CL20" s="99"/>
      <c r="CM20" s="99"/>
      <c r="CN20" s="99"/>
      <c r="CO20" s="99"/>
      <c r="CP20" s="98"/>
      <c r="CQ20" s="99"/>
      <c r="CR20" s="99"/>
      <c r="CS20" s="99"/>
      <c r="CT20" s="99"/>
      <c r="CU20" s="99"/>
      <c r="CV20" s="99"/>
      <c r="CW20" s="99"/>
      <c r="CX20" s="115"/>
      <c r="DC20" s="17">
        <f>V20+AE20+AN20</f>
        <v>1</v>
      </c>
      <c r="DD20" s="17">
        <f>AW20+BF20+BO20</f>
        <v>390</v>
      </c>
      <c r="DE20" s="17">
        <f>BX20+CG20+CP20</f>
        <v>4837.7221916666667</v>
      </c>
    </row>
    <row r="21" spans="1:109" s="11" customFormat="1" ht="19.5" customHeight="1">
      <c r="A21" s="100"/>
      <c r="B21" s="101"/>
      <c r="C21" s="101"/>
      <c r="D21" s="101"/>
      <c r="E21" s="101"/>
      <c r="F21" s="102"/>
      <c r="G21" s="103" t="s">
        <v>31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13"/>
    </row>
    <row r="22" spans="1:109" s="11" customFormat="1" ht="45" customHeight="1">
      <c r="A22" s="118"/>
      <c r="B22" s="119"/>
      <c r="C22" s="119"/>
      <c r="D22" s="119"/>
      <c r="E22" s="119"/>
      <c r="F22" s="120"/>
      <c r="G22" s="121" t="s">
        <v>36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25"/>
    </row>
    <row r="23" spans="1:109" s="11" customFormat="1" ht="45" customHeight="1">
      <c r="A23" s="106" t="s">
        <v>8</v>
      </c>
      <c r="B23" s="107"/>
      <c r="C23" s="107"/>
      <c r="D23" s="107"/>
      <c r="E23" s="107"/>
      <c r="F23" s="108"/>
      <c r="G23" s="109" t="s">
        <v>46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99"/>
      <c r="W23" s="99"/>
      <c r="X23" s="99"/>
      <c r="Y23" s="99"/>
      <c r="Z23" s="99"/>
      <c r="AA23" s="99"/>
      <c r="AB23" s="99"/>
      <c r="AC23" s="99"/>
      <c r="AD23" s="99"/>
      <c r="AE23" s="112">
        <v>1</v>
      </c>
      <c r="AF23" s="99"/>
      <c r="AG23" s="99"/>
      <c r="AH23" s="99"/>
      <c r="AI23" s="99"/>
      <c r="AJ23" s="99"/>
      <c r="AK23" s="99"/>
      <c r="AL23" s="99"/>
      <c r="AM23" s="99"/>
      <c r="AN23" s="112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8">
        <v>3100</v>
      </c>
      <c r="BG23" s="99"/>
      <c r="BH23" s="99"/>
      <c r="BI23" s="99"/>
      <c r="BJ23" s="99"/>
      <c r="BK23" s="99"/>
      <c r="BL23" s="99"/>
      <c r="BM23" s="99"/>
      <c r="BN23" s="99"/>
      <c r="BO23" s="98"/>
      <c r="BP23" s="99"/>
      <c r="BQ23" s="99"/>
      <c r="BR23" s="99"/>
      <c r="BS23" s="99"/>
      <c r="BT23" s="99"/>
      <c r="BU23" s="99"/>
      <c r="BV23" s="99"/>
      <c r="BW23" s="99"/>
      <c r="BX23" s="98"/>
      <c r="BY23" s="99"/>
      <c r="BZ23" s="99"/>
      <c r="CA23" s="99"/>
      <c r="CB23" s="99"/>
      <c r="CC23" s="99"/>
      <c r="CD23" s="99"/>
      <c r="CE23" s="99"/>
      <c r="CF23" s="99"/>
      <c r="CG23" s="98">
        <f>401.838/1.2</f>
        <v>334.86500000000001</v>
      </c>
      <c r="CH23" s="99"/>
      <c r="CI23" s="99"/>
      <c r="CJ23" s="99"/>
      <c r="CK23" s="99"/>
      <c r="CL23" s="99"/>
      <c r="CM23" s="99"/>
      <c r="CN23" s="99"/>
      <c r="CO23" s="99"/>
      <c r="CP23" s="98"/>
      <c r="CQ23" s="99"/>
      <c r="CR23" s="99"/>
      <c r="CS23" s="99"/>
      <c r="CT23" s="99"/>
      <c r="CU23" s="99"/>
      <c r="CV23" s="99"/>
      <c r="CW23" s="99"/>
      <c r="CX23" s="115"/>
      <c r="DB23" s="18">
        <f>SUM(U23:CW23)-SUM([2]Договоры!$C$15:$K$15)</f>
        <v>1076.2950000000001</v>
      </c>
      <c r="DC23" s="17">
        <f>V23+AE23+AN23</f>
        <v>1</v>
      </c>
      <c r="DD23" s="17">
        <f>AW23+BF23+BO23</f>
        <v>3100</v>
      </c>
      <c r="DE23" s="17">
        <f>BX23+CG23+CP23</f>
        <v>334.86500000000001</v>
      </c>
    </row>
    <row r="24" spans="1:109" s="11" customFormat="1" ht="19.5" customHeight="1">
      <c r="A24" s="100"/>
      <c r="B24" s="101"/>
      <c r="C24" s="101"/>
      <c r="D24" s="101"/>
      <c r="E24" s="101"/>
      <c r="F24" s="102"/>
      <c r="G24" s="103" t="s">
        <v>31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13"/>
    </row>
    <row r="25" spans="1:109" s="11" customFormat="1" ht="45" customHeight="1">
      <c r="A25" s="118"/>
      <c r="B25" s="119"/>
      <c r="C25" s="119"/>
      <c r="D25" s="119"/>
      <c r="E25" s="119"/>
      <c r="F25" s="120"/>
      <c r="G25" s="121" t="s">
        <v>36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6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6"/>
      <c r="CQ25" s="117"/>
      <c r="CR25" s="117"/>
      <c r="CS25" s="117"/>
      <c r="CT25" s="117"/>
      <c r="CU25" s="117"/>
      <c r="CV25" s="117"/>
      <c r="CW25" s="117"/>
      <c r="CX25" s="125"/>
    </row>
    <row r="26" spans="1:109" ht="4.5" customHeight="1"/>
    <row r="27" spans="1:109" ht="30" customHeight="1">
      <c r="A27" s="127" t="s">
        <v>37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</row>
    <row r="28" spans="1:109" ht="106.5" customHeight="1">
      <c r="A28" s="128" t="s">
        <v>38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</row>
    <row r="29" spans="1:109" ht="3" customHeight="1"/>
    <row r="30" spans="1:109">
      <c r="Y30" s="14"/>
      <c r="AI30" s="15"/>
      <c r="AR30" s="15"/>
      <c r="BB30" s="12"/>
      <c r="BL30" s="16"/>
      <c r="BR30" s="12"/>
      <c r="CB30" s="12"/>
      <c r="CK30" s="16"/>
      <c r="CU30" s="12"/>
    </row>
    <row r="33" spans="1:102" s="11" customFormat="1" ht="33" customHeight="1">
      <c r="A33" s="129"/>
      <c r="B33" s="129"/>
      <c r="C33" s="129"/>
      <c r="D33" s="129"/>
      <c r="E33" s="129"/>
      <c r="F33" s="129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26"/>
      <c r="W33" s="129"/>
      <c r="X33" s="129"/>
      <c r="Y33" s="129"/>
      <c r="Z33" s="129"/>
      <c r="AA33" s="129"/>
      <c r="AB33" s="129"/>
      <c r="AC33" s="129"/>
      <c r="AD33" s="129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</row>
  </sheetData>
  <mergeCells count="161"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33:BE33"/>
    <mergeCell ref="BF33:BN33"/>
    <mergeCell ref="BO33:BW33"/>
    <mergeCell ref="AW25:BE25"/>
    <mergeCell ref="BF25:BN25"/>
    <mergeCell ref="BO25:BW25"/>
    <mergeCell ref="BX33:CF33"/>
    <mergeCell ref="CG33:CO33"/>
    <mergeCell ref="CP33:CX33"/>
    <mergeCell ref="A27:CX27"/>
    <mergeCell ref="A28:CX28"/>
    <mergeCell ref="A33:F33"/>
    <mergeCell ref="G33:U33"/>
    <mergeCell ref="V33:AD33"/>
    <mergeCell ref="AE33:AM33"/>
    <mergeCell ref="AN33:AV33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CP23:CX23"/>
    <mergeCell ref="BF22:BN22"/>
    <mergeCell ref="BO22:BW22"/>
    <mergeCell ref="BX22:CF22"/>
    <mergeCell ref="CG22:CO22"/>
    <mergeCell ref="CP22:CX22"/>
    <mergeCell ref="AW24:BE24"/>
    <mergeCell ref="AW23:BE23"/>
    <mergeCell ref="BF23:BN23"/>
    <mergeCell ref="BO23:BW23"/>
    <mergeCell ref="BX23:CF23"/>
    <mergeCell ref="CG23:CO23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CP21:CX21"/>
    <mergeCell ref="BF20:BN20"/>
    <mergeCell ref="BO20:BW20"/>
    <mergeCell ref="BX20:CF20"/>
    <mergeCell ref="CG20:CO20"/>
    <mergeCell ref="CP20:CX20"/>
    <mergeCell ref="AW22:BE22"/>
    <mergeCell ref="AW21:BE21"/>
    <mergeCell ref="BF21:BN21"/>
    <mergeCell ref="BO21:BW21"/>
    <mergeCell ref="BX21:CF21"/>
    <mergeCell ref="CG21:CO21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CP19:CX19"/>
    <mergeCell ref="BF18:BN18"/>
    <mergeCell ref="BO18:BW18"/>
    <mergeCell ref="BX18:CF18"/>
    <mergeCell ref="CG18:CO18"/>
    <mergeCell ref="CP18:CX18"/>
    <mergeCell ref="AW20:BE20"/>
    <mergeCell ref="AW19:BE19"/>
    <mergeCell ref="BF19:BN19"/>
    <mergeCell ref="BO19:BW19"/>
    <mergeCell ref="BX19:CF19"/>
    <mergeCell ref="CG19:CO19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CP17:CX17"/>
    <mergeCell ref="BF16:BN16"/>
    <mergeCell ref="BO16:BW16"/>
    <mergeCell ref="BX16:CF16"/>
    <mergeCell ref="CG16:CO16"/>
    <mergeCell ref="CP16:CX16"/>
    <mergeCell ref="AW18:BE18"/>
    <mergeCell ref="AW17:BE17"/>
    <mergeCell ref="BF17:BN17"/>
    <mergeCell ref="BO17:BW17"/>
    <mergeCell ref="BX17:CF17"/>
    <mergeCell ref="CG17:CO17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CP15:CX15"/>
    <mergeCell ref="BF14:BN14"/>
    <mergeCell ref="BO14:BW14"/>
    <mergeCell ref="BX14:CF14"/>
    <mergeCell ref="CG14:CO14"/>
    <mergeCell ref="CP14:CX14"/>
    <mergeCell ref="AW16:BE16"/>
    <mergeCell ref="AW15:BE15"/>
    <mergeCell ref="BF15:BN15"/>
    <mergeCell ref="BO15:BW15"/>
    <mergeCell ref="BX15:CF15"/>
    <mergeCell ref="CG15:CO15"/>
    <mergeCell ref="AW14:BE14"/>
    <mergeCell ref="AW13:BE13"/>
    <mergeCell ref="BF13:BN13"/>
    <mergeCell ref="BO13:BW13"/>
    <mergeCell ref="BX13:CF13"/>
    <mergeCell ref="AN14:AV14"/>
    <mergeCell ref="AN13:AV13"/>
    <mergeCell ref="CG13:CO13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</mergeCells>
  <pageMargins left="0.78740157480314965" right="0.70866141732283472" top="0.59055118110236227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B30"/>
  <sheetViews>
    <sheetView tabSelected="1" view="pageBreakPreview" zoomScale="80" zoomScaleNormal="100" zoomScaleSheetLayoutView="80" workbookViewId="0">
      <pane xSplit="34" ySplit="13" topLeftCell="AI14" activePane="bottomRight" state="frozen"/>
      <selection activeCell="BX14" sqref="BX14:CF14"/>
      <selection pane="topRight" activeCell="BX14" sqref="BX14:CF14"/>
      <selection pane="bottomLeft" activeCell="BX14" sqref="BX14:CF14"/>
      <selection pane="bottomRight" activeCell="GV23" sqref="GV23"/>
    </sheetView>
  </sheetViews>
  <sheetFormatPr defaultColWidth="0.85546875" defaultRowHeight="15"/>
  <cols>
    <col min="1" max="38" width="0.85546875" style="2"/>
    <col min="39" max="39" width="2.28515625" style="2" bestFit="1" customWidth="1"/>
    <col min="40" max="51" width="0.85546875" style="2"/>
    <col min="52" max="52" width="2.28515625" style="2" bestFit="1" customWidth="1"/>
    <col min="53" max="61" width="0.85546875" style="2"/>
    <col min="62" max="62" width="2.28515625" style="2" bestFit="1" customWidth="1"/>
    <col min="63" max="73" width="0.85546875" style="2"/>
    <col min="74" max="74" width="5" style="2" bestFit="1" customWidth="1"/>
    <col min="75" max="84" width="0.85546875" style="2"/>
    <col min="85" max="85" width="5" style="2" bestFit="1" customWidth="1"/>
    <col min="86" max="96" width="0.85546875" style="2"/>
    <col min="97" max="97" width="5" style="2" bestFit="1" customWidth="1"/>
    <col min="98" max="104" width="0.85546875" style="2"/>
    <col min="105" max="105" width="10.85546875" style="2" hidden="1" customWidth="1"/>
    <col min="106" max="106" width="12.7109375" style="2" hidden="1" customWidth="1"/>
    <col min="107" max="232" width="0.85546875" style="2"/>
    <col min="233" max="233" width="0.85546875" style="2" customWidth="1"/>
    <col min="234" max="16384" width="0.85546875" style="2"/>
  </cols>
  <sheetData>
    <row r="1" spans="1:106" s="1" customFormat="1" ht="12.75">
      <c r="BO1" s="1" t="s">
        <v>9</v>
      </c>
    </row>
    <row r="2" spans="1:106" s="1" customFormat="1" ht="39.950000000000003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pans="1:106" s="1" customFormat="1" ht="5.25" customHeight="1"/>
    <row r="4" spans="1:106" s="7" customFormat="1" ht="12">
      <c r="BO4" s="7" t="s">
        <v>3</v>
      </c>
    </row>
    <row r="5" spans="1:106" s="7" customFormat="1" ht="12">
      <c r="BO5" s="7" t="s">
        <v>50</v>
      </c>
    </row>
    <row r="6" spans="1:106" s="1" customFormat="1" ht="12.75"/>
    <row r="7" spans="1:106" s="3" customFormat="1" ht="16.5">
      <c r="CX7" s="4" t="s">
        <v>2</v>
      </c>
    </row>
    <row r="8" spans="1:106" s="3" customFormat="1" ht="15" customHeight="1"/>
    <row r="9" spans="1:106" s="5" customFormat="1" ht="18.95" customHeight="1">
      <c r="A9" s="131" t="s">
        <v>24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</row>
    <row r="10" spans="1:106" s="6" customFormat="1" ht="51" customHeight="1">
      <c r="A10" s="132" t="s">
        <v>57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</row>
    <row r="11" spans="1:106" ht="12" customHeight="1"/>
    <row r="12" spans="1:106" s="8" customFormat="1" ht="33.75" customHeight="1">
      <c r="A12" s="133" t="s">
        <v>39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  <c r="AI12" s="42" t="s">
        <v>40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57"/>
      <c r="BQ12" s="42" t="s">
        <v>27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6" s="8" customFormat="1" ht="33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  <c r="AI13" s="58" t="s">
        <v>20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21</v>
      </c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 t="s">
        <v>29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 t="s">
        <v>20</v>
      </c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 t="s">
        <v>21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 t="s">
        <v>29</v>
      </c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42"/>
    </row>
    <row r="14" spans="1:106" s="9" customFormat="1" ht="17.100000000000001" customHeight="1">
      <c r="A14" s="137" t="s">
        <v>5</v>
      </c>
      <c r="B14" s="137"/>
      <c r="C14" s="137"/>
      <c r="D14" s="137"/>
      <c r="E14" s="137"/>
      <c r="F14" s="137"/>
      <c r="G14" s="138" t="s">
        <v>30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0">
        <v>116</v>
      </c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2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2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3"/>
      <c r="BQ14" s="144">
        <v>1653.5</v>
      </c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84"/>
      <c r="DA14" s="13">
        <f>AI14+AT14+BE14</f>
        <v>116</v>
      </c>
      <c r="DB14" s="28">
        <f>BQ14+CB14+CM14</f>
        <v>1653.5</v>
      </c>
    </row>
    <row r="15" spans="1:106" s="9" customFormat="1" ht="17.100000000000001" customHeight="1">
      <c r="A15" s="74"/>
      <c r="B15" s="74"/>
      <c r="C15" s="74"/>
      <c r="D15" s="74"/>
      <c r="E15" s="74"/>
      <c r="F15" s="74"/>
      <c r="G15" s="145" t="s">
        <v>31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8"/>
      <c r="BQ15" s="72"/>
      <c r="BR15" s="77"/>
      <c r="BS15" s="77"/>
      <c r="BT15" s="77"/>
      <c r="BU15" s="77"/>
      <c r="BV15" s="77"/>
      <c r="BW15" s="77"/>
      <c r="BX15" s="77"/>
      <c r="BY15" s="77"/>
      <c r="BZ15" s="77"/>
      <c r="CA15" s="78"/>
      <c r="CB15" s="72"/>
      <c r="CC15" s="77"/>
      <c r="CD15" s="77"/>
      <c r="CE15" s="77"/>
      <c r="CF15" s="77"/>
      <c r="CG15" s="77"/>
      <c r="CH15" s="77"/>
      <c r="CI15" s="77"/>
      <c r="CJ15" s="77"/>
      <c r="CK15" s="77"/>
      <c r="CL15" s="78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2"/>
    </row>
    <row r="16" spans="1:106" s="9" customFormat="1" ht="17.100000000000001" customHeight="1">
      <c r="A16" s="53"/>
      <c r="B16" s="53"/>
      <c r="C16" s="53"/>
      <c r="D16" s="53"/>
      <c r="E16" s="53"/>
      <c r="F16" s="53"/>
      <c r="G16" s="149" t="s">
        <v>32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>
        <v>83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1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3"/>
      <c r="BQ16" s="89">
        <v>1232</v>
      </c>
      <c r="BR16" s="154"/>
      <c r="BS16" s="154"/>
      <c r="BT16" s="154"/>
      <c r="BU16" s="154"/>
      <c r="BV16" s="154"/>
      <c r="BW16" s="154"/>
      <c r="BX16" s="154"/>
      <c r="BY16" s="154"/>
      <c r="BZ16" s="154"/>
      <c r="CA16" s="155"/>
      <c r="CB16" s="89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89"/>
      <c r="DA16" s="13"/>
    </row>
    <row r="17" spans="1:106" s="9" customFormat="1" ht="33.950000000000003" customHeight="1">
      <c r="A17" s="137" t="s">
        <v>6</v>
      </c>
      <c r="B17" s="137"/>
      <c r="C17" s="137"/>
      <c r="D17" s="137"/>
      <c r="E17" s="137"/>
      <c r="F17" s="137"/>
      <c r="G17" s="138" t="s">
        <v>41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2">
        <v>18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2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4">
        <v>1588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84"/>
      <c r="DA17" s="13">
        <f>AI17+AT17+BE17</f>
        <v>18</v>
      </c>
      <c r="DB17" s="28">
        <f>BQ17+CB17+CM17</f>
        <v>1588</v>
      </c>
    </row>
    <row r="18" spans="1:106" s="9" customFormat="1" ht="17.100000000000001" customHeight="1">
      <c r="A18" s="74"/>
      <c r="B18" s="74"/>
      <c r="C18" s="74"/>
      <c r="D18" s="74"/>
      <c r="E18" s="74"/>
      <c r="F18" s="74"/>
      <c r="G18" s="145" t="s">
        <v>31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2"/>
    </row>
    <row r="19" spans="1:106" s="9" customFormat="1" ht="17.100000000000001" customHeight="1">
      <c r="A19" s="53"/>
      <c r="B19" s="53"/>
      <c r="C19" s="53"/>
      <c r="D19" s="53"/>
      <c r="E19" s="53"/>
      <c r="F19" s="53"/>
      <c r="G19" s="149" t="s">
        <v>34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2">
        <v>1</v>
      </c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73">
        <v>20</v>
      </c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89"/>
      <c r="DA19" s="13"/>
    </row>
    <row r="20" spans="1:106" s="9" customFormat="1" ht="33.950000000000003" customHeight="1">
      <c r="A20" s="137" t="s">
        <v>7</v>
      </c>
      <c r="B20" s="137"/>
      <c r="C20" s="137"/>
      <c r="D20" s="137"/>
      <c r="E20" s="137"/>
      <c r="F20" s="137"/>
      <c r="G20" s="138" t="s">
        <v>35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42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2">
        <v>2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>
        <v>950</v>
      </c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84"/>
      <c r="DA20" s="13">
        <f>AI20+AT20+BE20</f>
        <v>2</v>
      </c>
      <c r="DB20" s="28">
        <f>BQ20+CB20+CM20</f>
        <v>950</v>
      </c>
    </row>
    <row r="21" spans="1:106" s="9" customFormat="1" ht="17.100000000000001" customHeight="1">
      <c r="A21" s="74"/>
      <c r="B21" s="74"/>
      <c r="C21" s="74"/>
      <c r="D21" s="74"/>
      <c r="E21" s="74"/>
      <c r="F21" s="74"/>
      <c r="G21" s="145" t="s">
        <v>31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2"/>
    </row>
    <row r="22" spans="1:106" s="9" customFormat="1" ht="33.950000000000003" customHeight="1">
      <c r="A22" s="53"/>
      <c r="B22" s="53"/>
      <c r="C22" s="53"/>
      <c r="D22" s="53"/>
      <c r="E22" s="53"/>
      <c r="F22" s="53"/>
      <c r="G22" s="149" t="s">
        <v>42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89"/>
      <c r="DA22" s="13"/>
    </row>
    <row r="23" spans="1:106" s="9" customFormat="1" ht="33.950000000000003" customHeight="1">
      <c r="A23" s="137" t="s">
        <v>8</v>
      </c>
      <c r="B23" s="137"/>
      <c r="C23" s="137"/>
      <c r="D23" s="137"/>
      <c r="E23" s="137"/>
      <c r="F23" s="137"/>
      <c r="G23" s="138" t="s">
        <v>46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2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2">
        <v>1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2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>
        <v>3100</v>
      </c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84"/>
      <c r="DA23" s="13">
        <f>AI23+AT23+BE23</f>
        <v>1</v>
      </c>
      <c r="DB23" s="28">
        <f>BQ23+CB23+CM23</f>
        <v>3100</v>
      </c>
    </row>
    <row r="24" spans="1:106" s="9" customFormat="1" ht="17.100000000000001" customHeight="1">
      <c r="A24" s="74"/>
      <c r="B24" s="74"/>
      <c r="C24" s="74"/>
      <c r="D24" s="74"/>
      <c r="E24" s="74"/>
      <c r="F24" s="74"/>
      <c r="G24" s="145" t="s">
        <v>31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2"/>
    </row>
    <row r="25" spans="1:106" s="9" customFormat="1" ht="33.950000000000003" customHeight="1">
      <c r="A25" s="53"/>
      <c r="B25" s="53"/>
      <c r="C25" s="53"/>
      <c r="D25" s="53"/>
      <c r="E25" s="53"/>
      <c r="F25" s="53"/>
      <c r="G25" s="149" t="s">
        <v>42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3"/>
      <c r="DA25" s="13"/>
    </row>
    <row r="26" spans="1:106" ht="4.5" customHeight="1"/>
    <row r="27" spans="1:106" s="1" customFormat="1" ht="28.5" customHeight="1">
      <c r="A27" s="127" t="s">
        <v>37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</row>
    <row r="28" spans="1:106" s="1" customFormat="1" ht="105.95" customHeight="1">
      <c r="A28" s="128" t="s">
        <v>38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</row>
    <row r="29" spans="1:106" ht="3" customHeight="1"/>
    <row r="30" spans="1:106">
      <c r="AM30" s="14"/>
      <c r="AZ30" s="15"/>
      <c r="BJ30" s="15"/>
      <c r="BV30" s="12"/>
      <c r="CG30" s="16"/>
      <c r="CS30" s="16"/>
    </row>
  </sheetData>
  <mergeCells count="110">
    <mergeCell ref="A28:CX28"/>
    <mergeCell ref="CB25:CL25"/>
    <mergeCell ref="CM25:CX25"/>
    <mergeCell ref="A25:F25"/>
    <mergeCell ref="G25:AH25"/>
    <mergeCell ref="AI25:AS25"/>
    <mergeCell ref="AT25:BD25"/>
    <mergeCell ref="BE25:BP25"/>
    <mergeCell ref="BQ25:CA25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7:CX27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ageMargins left="0.78740157480314965" right="0.7086614173228347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Прил.1</vt:lpstr>
      <vt:lpstr>Прил.2</vt:lpstr>
      <vt:lpstr>Прил.3</vt:lpstr>
      <vt:lpstr>Прил.4</vt:lpstr>
      <vt:lpstr>Прил.5</vt:lpstr>
      <vt:lpstr>Прил.4!Заголовки_для_печати</vt:lpstr>
      <vt:lpstr>Прил.2!Область_печати</vt:lpstr>
      <vt:lpstr>Прил.3!Область_печати</vt:lpstr>
      <vt:lpstr>Прил.4!Область_печати</vt:lpstr>
      <vt:lpstr>Прил.5!Область_печати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ES\e.zhukova (WST-KIR-163)</cp:lastModifiedBy>
  <cp:lastPrinted>2019-10-15T06:47:21Z</cp:lastPrinted>
  <dcterms:created xsi:type="dcterms:W3CDTF">2011-01-11T10:25:48Z</dcterms:created>
  <dcterms:modified xsi:type="dcterms:W3CDTF">2021-10-21T08:12:09Z</dcterms:modified>
</cp:coreProperties>
</file>